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<sst xmlns="http://schemas.openxmlformats.org/spreadsheetml/2006/main" count="240" uniqueCount="126">
  <si>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</si>
  <si>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</si>
  <si>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</si>
  <si>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</si>
  <si>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</si>
  <si>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</si>
  <si>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</si>
  <si>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</si>
  <si>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</si>
  <si>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</si>
  <si>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</si>
  <si>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</si>
  <si>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</si>
  <si>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</si>
  <si>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</si>
  <si>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</si>
  <si>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</si>
  <si>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</si>
  <si>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</si>
  <si>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</si>
  <si>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</si>
  <si>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</si>
  <si>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</si>
  <si>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</si>
  <si>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</si>
  <si>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</si>
  <si>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</si>
  <si>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</si>
  <si>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</si>
  <si>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</si>
  <si>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</si>
  <si>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</si>
  <si>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</si>
  <si>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</si>
  <si>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</si>
  <si>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</si>
  <si>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</si>
  <si>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</si>
  <si>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</si>
  <si>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</si>
  <si>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</si>
  <si>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</si>
  <si>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</si>
  <si>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</si>
  <si>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</si>
  <si>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</si>
  <si>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</si>
  <si>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</si>
  <si>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</si>
  <si>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</si>
  <si>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</si>
  <si>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</si>
  <si>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</si>
  <si>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</si>
  <si>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</si>
  <si>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</si>
  <si>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</si>
  <si>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</si>
  <si>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</si>
  <si>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</si>
  <si>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</si>
  <si>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</si>
  <si>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</si>
  <si>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</si>
  <si>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</si>
  <si>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</si>
  <si>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</si>
  <si>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</si>
  <si>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</si>
  <si>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</si>
  <si>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</si>
  <si>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</si>
  <si>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</si>
  <si>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</si>
  <si>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</si>
  <si>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</si>
  <si>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</si>
  <si>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</si>
  <si>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</si>
  <si>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</si>
  <si>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</si>
  <si>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</si>
  <si>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</si>
  <si>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</si>
  <si>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</si>
  <si>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</si>
  <si>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</si>
  <si>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</si>
  <si>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</si>
  <si>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</si>
  <si>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</si>
  <si>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</si>
  <si>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</si>
  <si>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</si>
  <si>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</si>
  <si>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</si>
  <si>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</si>
  <si>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</si>
  <si>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</si>
  <si>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</si>
  <si>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</si>
  <si>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</si>
  <si>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</si>
  <si>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</si>
  <si>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</si>
  <si>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</si>
  <si>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</si>
  <si>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</si>
  <si>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</si>
  <si>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</si>
  <si>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</si>
  <si>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</si>
  <si>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</si>
  <si>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</si>
  <si>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</si>
  <si>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</si>
  <si>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</si>
  <si>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</si>
  <si>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</si>
  <si>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</si>
  <si>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</si>
  <si>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>№12051243</t>
  </si>
  <si>
    <t>118 корп. 2</t>
  </si>
  <si>
    <t xml:space="preserve">расчет платы за отопление за апрель 2023 года </t>
  </si>
  <si>
    <t>&gt;24,1</t>
  </si>
  <si>
    <t xml:space="preserve">ошибки прибора 0,46 Гкал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</si>
</sst>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165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65" fontId="13" fillId="10" borderId="10" xfId="0" applyNumberFormat="1" applyFont="1" applyFill="1" applyBorder="1" applyAlignment="1">
      <alignment horizontal="right"/>
    </xf>
    <xf numFmtId="165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165" fontId="13" fillId="33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1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165" fontId="13" fillId="33" borderId="21" xfId="0" applyNumberFormat="1" applyFont="1" applyFill="1" applyBorder="1" applyAlignment="1">
      <alignment horizontal="center" vertical="center"/>
    </xf>
    <xf numFmtId="165" fontId="13" fillId="33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13" fillId="10" borderId="21" xfId="0" applyNumberFormat="1" applyFont="1" applyFill="1" applyBorder="1" applyAlignment="1">
      <alignment horizontal="center" vertical="center"/>
    </xf>
    <xf numFmtId="165" fontId="13" fillId="1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0">
      <selection activeCell="F49" sqref="F49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123</v>
      </c>
      <c r="B2" s="119"/>
      <c r="C2" s="119"/>
      <c r="D2" s="119"/>
      <c r="E2" s="119"/>
      <c r="F2" s="119"/>
      <c r="G2" s="119"/>
    </row>
    <row r="3" spans="1:7" ht="18.75">
      <c r="A3" s="119" t="s">
        <v>120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>
        <v>30.846</v>
      </c>
      <c r="D6" s="116">
        <v>31.515</v>
      </c>
      <c r="E6" s="108">
        <f>D6-C6</f>
        <v>0.6690000000000005</v>
      </c>
      <c r="F6" s="76"/>
      <c r="G6" s="72">
        <v>99.7</v>
      </c>
      <c r="H6" s="74">
        <f>E6*F50/G6+E67</f>
        <v>35.962920724029516</v>
      </c>
      <c r="J6" s="75"/>
    </row>
    <row r="7" spans="1:10" ht="15.75">
      <c r="A7" s="69" t="s">
        <v>96</v>
      </c>
      <c r="B7" s="70" t="s">
        <v>97</v>
      </c>
      <c r="C7" s="71"/>
      <c r="D7" s="71"/>
      <c r="E7" s="10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7.173</v>
      </c>
      <c r="D8" s="94">
        <v>7.442</v>
      </c>
      <c r="E8" s="108">
        <f aca="true" t="shared" si="0" ref="E8:E20">D8-C8</f>
        <v>0.26900000000000013</v>
      </c>
      <c r="F8" s="27"/>
      <c r="G8" s="72">
        <v>83.5</v>
      </c>
      <c r="H8" s="74">
        <f>E8*F50/G8+E67</f>
        <v>25.69081603871608</v>
      </c>
    </row>
    <row r="9" spans="1:8" ht="15.75">
      <c r="A9" s="69" t="s">
        <v>62</v>
      </c>
      <c r="B9" s="70" t="s">
        <v>63</v>
      </c>
      <c r="C9" s="94">
        <v>15.866</v>
      </c>
      <c r="D9" s="94">
        <v>15.966</v>
      </c>
      <c r="E9" s="108">
        <f t="shared" si="0"/>
        <v>0.09999999999999964</v>
      </c>
      <c r="F9" s="27"/>
      <c r="G9" s="72">
        <v>45.3</v>
      </c>
      <c r="H9" s="74">
        <f>E9*F50/G9+E67</f>
        <v>22.704941787219045</v>
      </c>
    </row>
    <row r="10" spans="1:8" ht="19.5" customHeight="1">
      <c r="A10" s="35" t="s">
        <v>29</v>
      </c>
      <c r="B10" s="36" t="s">
        <v>30</v>
      </c>
      <c r="C10" s="73">
        <v>20.7</v>
      </c>
      <c r="D10" s="73">
        <v>21.051</v>
      </c>
      <c r="E10" s="108">
        <f t="shared" si="0"/>
        <v>0.3509999999999991</v>
      </c>
      <c r="F10" s="37"/>
      <c r="G10" s="51">
        <v>79.7</v>
      </c>
      <c r="H10" s="74">
        <f>E10*F50/G10+E67</f>
        <v>29.172564120970602</v>
      </c>
    </row>
    <row r="11" spans="1:10" ht="19.5" customHeight="1">
      <c r="A11" s="35" t="s">
        <v>56</v>
      </c>
      <c r="B11" s="36" t="s">
        <v>57</v>
      </c>
      <c r="C11" s="117">
        <v>29.1</v>
      </c>
      <c r="D11" s="117">
        <v>29.2</v>
      </c>
      <c r="E11" s="108">
        <f t="shared" si="0"/>
        <v>0.09999999999999787</v>
      </c>
      <c r="F11" s="37"/>
      <c r="G11" s="51">
        <v>106</v>
      </c>
      <c r="H11" s="74">
        <f>E11*F50/G11+E67</f>
        <v>18.982771975898252</v>
      </c>
      <c r="J11" s="75"/>
    </row>
    <row r="12" spans="1:8" ht="19.5" customHeight="1">
      <c r="A12" s="35" t="s">
        <v>48</v>
      </c>
      <c r="B12" s="36" t="s">
        <v>49</v>
      </c>
      <c r="C12" s="73">
        <v>42.152</v>
      </c>
      <c r="D12" s="73">
        <v>42.152</v>
      </c>
      <c r="E12" s="108">
        <f t="shared" si="0"/>
        <v>0</v>
      </c>
      <c r="F12" s="37"/>
      <c r="G12" s="51">
        <v>115.8</v>
      </c>
      <c r="H12" s="74">
        <f>E12*F50/G12+E67</f>
        <v>16.204941787219067</v>
      </c>
    </row>
    <row r="13" spans="1:11" ht="19.5" customHeight="1">
      <c r="A13" s="35" t="s">
        <v>64</v>
      </c>
      <c r="B13" s="36" t="s">
        <v>65</v>
      </c>
      <c r="C13" s="73">
        <v>4.395</v>
      </c>
      <c r="D13" s="73">
        <v>4.692</v>
      </c>
      <c r="E13" s="108">
        <f t="shared" si="0"/>
        <v>0.2970000000000006</v>
      </c>
      <c r="F13" s="37"/>
      <c r="G13" s="51">
        <v>85.5</v>
      </c>
      <c r="H13" s="74">
        <f>E13*F50/G13+E67</f>
        <v>26.433204945113822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20.032</v>
      </c>
      <c r="D14" s="73">
        <v>20.297</v>
      </c>
      <c r="E14" s="108">
        <f>D14-C14</f>
        <v>0.26500000000000057</v>
      </c>
      <c r="F14" s="37"/>
      <c r="G14" s="51">
        <v>80.6</v>
      </c>
      <c r="H14" s="74">
        <f>E14*F50/G14+E67</f>
        <v>25.885990174315864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31.5</v>
      </c>
      <c r="D15" s="107">
        <v>32.3</v>
      </c>
      <c r="E15" s="109">
        <f t="shared" si="0"/>
        <v>0.7999999999999972</v>
      </c>
      <c r="F15" s="105"/>
      <c r="G15" s="106">
        <v>104</v>
      </c>
      <c r="H15" s="118">
        <f>E15*F50/G15+E67</f>
        <v>38.85494178721899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37">
        <v>4.166</v>
      </c>
      <c r="D17" s="115">
        <v>4.166</v>
      </c>
      <c r="E17" s="82">
        <f t="shared" si="0"/>
        <v>0</v>
      </c>
      <c r="F17" s="37"/>
      <c r="G17" s="51">
        <v>79.4</v>
      </c>
      <c r="H17" s="74">
        <f>E17*F50/G17+E67</f>
        <v>16.204941787219067</v>
      </c>
      <c r="J17" s="75"/>
    </row>
    <row r="18" spans="1:11" ht="19.5" customHeight="1">
      <c r="A18" s="112" t="s">
        <v>100</v>
      </c>
      <c r="B18" s="36" t="s">
        <v>101</v>
      </c>
      <c r="C18" s="64">
        <v>6.167</v>
      </c>
      <c r="D18" s="64">
        <v>6.485</v>
      </c>
      <c r="E18" s="82">
        <f t="shared" si="0"/>
        <v>0.3180000000000005</v>
      </c>
      <c r="F18" s="37"/>
      <c r="G18" s="51">
        <v>51.8</v>
      </c>
      <c r="H18" s="74">
        <f>E18*F50/G18+E67</f>
        <v>34.28121591849323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6.1</v>
      </c>
      <c r="D20" s="73">
        <v>6.313</v>
      </c>
      <c r="E20" s="95">
        <f t="shared" si="0"/>
        <v>0.21300000000000008</v>
      </c>
      <c r="F20" s="37"/>
      <c r="G20" s="51">
        <v>109.9</v>
      </c>
      <c r="H20" s="74">
        <f>E20*F50/G20+E67</f>
        <v>21.911752524252734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3.849</v>
      </c>
      <c r="D22" s="73">
        <v>3.996</v>
      </c>
      <c r="E22" s="108">
        <f aca="true" t="shared" si="1" ref="E22:E29">D22-C22</f>
        <v>0.1469999999999998</v>
      </c>
      <c r="F22" s="37"/>
      <c r="G22" s="77">
        <v>78.7</v>
      </c>
      <c r="H22" s="68">
        <f>E22*F50/G22+E67</f>
        <v>21.70483378213647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3.372</v>
      </c>
      <c r="D23" s="73">
        <v>3.503</v>
      </c>
      <c r="E23" s="108">
        <f t="shared" si="1"/>
        <v>0.13100000000000023</v>
      </c>
      <c r="F23" s="37"/>
      <c r="G23" s="77">
        <v>50.8</v>
      </c>
      <c r="H23" s="68">
        <f>E23*F50/G23+E67</f>
        <v>23.798042180919868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2.082</v>
      </c>
      <c r="D24" s="73">
        <v>2.159</v>
      </c>
      <c r="E24" s="108">
        <f t="shared" si="1"/>
        <v>0.07699999999999996</v>
      </c>
      <c r="F24" s="83"/>
      <c r="G24" s="84">
        <v>50.8</v>
      </c>
      <c r="H24" s="68">
        <f>E24*F50/G24+E67</f>
        <v>20.66806186595922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36</v>
      </c>
      <c r="D25" s="73">
        <v>36.7</v>
      </c>
      <c r="E25" s="108">
        <f t="shared" si="1"/>
        <v>0.7000000000000028</v>
      </c>
      <c r="F25" s="37"/>
      <c r="G25" s="77">
        <v>114.4</v>
      </c>
      <c r="H25" s="68">
        <f>E25*F50/G25+E67</f>
        <v>34.221987241764595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4.694</v>
      </c>
      <c r="D26" s="73">
        <v>4.775</v>
      </c>
      <c r="E26" s="108">
        <f t="shared" si="1"/>
        <v>0.0810000000000004</v>
      </c>
      <c r="F26" s="37"/>
      <c r="G26" s="78">
        <v>60.98</v>
      </c>
      <c r="H26" s="68">
        <f>E26*F50/G26+E67</f>
        <v>20.116133981381108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0.85</v>
      </c>
      <c r="D27" s="73">
        <v>0.95</v>
      </c>
      <c r="E27" s="108">
        <f t="shared" si="1"/>
        <v>0.09999999999999998</v>
      </c>
      <c r="F27" s="37"/>
      <c r="G27" s="78">
        <v>48.8</v>
      </c>
      <c r="H27" s="68">
        <f>E27*F50/G27+E67</f>
        <v>22.2387532626289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0.199</v>
      </c>
      <c r="D28" s="73">
        <v>0.217</v>
      </c>
      <c r="E28" s="95">
        <f t="shared" si="1"/>
        <v>0.017999999999999988</v>
      </c>
      <c r="F28" s="83"/>
      <c r="G28" s="84">
        <v>47.3</v>
      </c>
      <c r="H28" s="68">
        <f>E28*F50/G28+E67</f>
        <v>17.32547032844528</v>
      </c>
      <c r="J28" s="75"/>
      <c r="K28" s="75"/>
    </row>
    <row r="29" spans="1:11" ht="19.5" customHeight="1">
      <c r="A29" s="35" t="s">
        <v>114</v>
      </c>
      <c r="B29" s="36" t="s">
        <v>115</v>
      </c>
      <c r="C29" s="73">
        <v>4.1</v>
      </c>
      <c r="D29" s="73">
        <v>4.2</v>
      </c>
      <c r="E29" s="92">
        <f t="shared" si="1"/>
        <v>0.10000000000000053</v>
      </c>
      <c r="F29" s="83"/>
      <c r="G29" s="77">
        <v>107.2</v>
      </c>
      <c r="H29" s="68">
        <f>E29*F50/G29+E67</f>
        <v>18.951676861845947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3.624</v>
      </c>
      <c r="D31" s="37">
        <v>3.724</v>
      </c>
      <c r="E31" s="92">
        <f aca="true" t="shared" si="2" ref="E31:E37">D31-C31</f>
        <v>0.10000000000000009</v>
      </c>
      <c r="F31" s="37"/>
      <c r="G31" s="77">
        <v>48.8</v>
      </c>
      <c r="H31" s="68">
        <f>E31*F50/G31+E67</f>
        <v>22.238753262628908</v>
      </c>
    </row>
    <row r="32" spans="1:12" ht="19.5" customHeight="1">
      <c r="A32" s="111" t="s">
        <v>43</v>
      </c>
      <c r="B32" s="36" t="s">
        <v>45</v>
      </c>
      <c r="C32" s="37">
        <v>24.3</v>
      </c>
      <c r="D32" s="37">
        <v>24.3</v>
      </c>
      <c r="E32" s="92">
        <f t="shared" si="2"/>
        <v>0</v>
      </c>
      <c r="F32" s="37"/>
      <c r="G32" s="77">
        <v>111.8</v>
      </c>
      <c r="H32" s="68">
        <f>E32*F50/G32+E67</f>
        <v>16.204941787219067</v>
      </c>
      <c r="J32" s="75" t="s">
        <v>124</v>
      </c>
      <c r="L32" s="75"/>
    </row>
    <row r="33" spans="1:12" ht="19.5" customHeight="1">
      <c r="A33" s="36" t="s">
        <v>112</v>
      </c>
      <c r="B33" s="61" t="s">
        <v>113</v>
      </c>
      <c r="C33" s="37">
        <v>1.026</v>
      </c>
      <c r="D33" s="37">
        <v>1.026</v>
      </c>
      <c r="E33" s="95">
        <f t="shared" si="2"/>
        <v>0</v>
      </c>
      <c r="F33" s="37"/>
      <c r="G33" s="77">
        <v>50.6</v>
      </c>
      <c r="H33" s="68">
        <f>E33*F50/G33+E67</f>
        <v>16.204941787219067</v>
      </c>
      <c r="J33" s="75"/>
      <c r="L33" s="75"/>
    </row>
    <row r="34" spans="1:12" ht="19.5" customHeight="1">
      <c r="A34" s="36" t="s">
        <v>122</v>
      </c>
      <c r="B34" s="61" t="s">
        <v>121</v>
      </c>
      <c r="C34" s="37">
        <v>0.937</v>
      </c>
      <c r="D34" s="37">
        <v>1.304</v>
      </c>
      <c r="E34" s="95">
        <f t="shared" si="2"/>
        <v>0.367</v>
      </c>
      <c r="F34" s="37"/>
      <c r="G34" s="77"/>
      <c r="H34" s="68"/>
      <c r="J34" s="75">
        <v>120.6</v>
      </c>
      <c r="L34" s="75"/>
    </row>
    <row r="35" spans="1:10" ht="19.5" customHeight="1">
      <c r="A35" s="36" t="s">
        <v>93</v>
      </c>
      <c r="B35" s="61" t="s">
        <v>95</v>
      </c>
      <c r="C35" s="73">
        <v>6.09</v>
      </c>
      <c r="D35" s="73">
        <v>6.5</v>
      </c>
      <c r="E35" s="95">
        <f t="shared" si="2"/>
        <v>0.41000000000000014</v>
      </c>
      <c r="F35" s="83"/>
      <c r="G35" s="84">
        <v>105.6</v>
      </c>
      <c r="H35" s="68">
        <f>E35*F50/G35+E67</f>
        <v>27.637186105400886</v>
      </c>
      <c r="J35" s="75"/>
    </row>
    <row r="36" spans="1:8" ht="19.5" customHeight="1">
      <c r="A36" s="120" t="s">
        <v>104</v>
      </c>
      <c r="B36" s="61" t="s">
        <v>68</v>
      </c>
      <c r="C36" s="73">
        <v>22.53</v>
      </c>
      <c r="D36" s="73">
        <v>22.677</v>
      </c>
      <c r="E36" s="92">
        <f t="shared" si="2"/>
        <v>0.14699999999999847</v>
      </c>
      <c r="F36" s="37"/>
      <c r="G36" s="122">
        <v>213.8</v>
      </c>
      <c r="H36" s="124">
        <f>(E36+E37)*F50/G36+E67</f>
        <v>20.240201375619407</v>
      </c>
    </row>
    <row r="37" spans="1:8" ht="19.5" customHeight="1">
      <c r="A37" s="121"/>
      <c r="B37" s="61" t="s">
        <v>69</v>
      </c>
      <c r="C37" s="73">
        <v>15.361</v>
      </c>
      <c r="D37" s="73">
        <v>15.507</v>
      </c>
      <c r="E37" s="92">
        <f t="shared" si="2"/>
        <v>0.14599999999999902</v>
      </c>
      <c r="F37" s="37"/>
      <c r="G37" s="123"/>
      <c r="H37" s="125"/>
    </row>
    <row r="38" spans="1:10" ht="19.5" customHeight="1">
      <c r="A38" s="36" t="s">
        <v>72</v>
      </c>
      <c r="B38" s="61" t="s">
        <v>73</v>
      </c>
      <c r="C38" s="115"/>
      <c r="D38" s="115"/>
      <c r="E38" s="79"/>
      <c r="F38" s="37"/>
      <c r="G38" s="51"/>
      <c r="H38" s="68"/>
      <c r="J38" s="75">
        <v>74.6</v>
      </c>
    </row>
    <row r="39" spans="1:11" ht="19.5" customHeight="1">
      <c r="A39" s="36" t="s">
        <v>59</v>
      </c>
      <c r="B39" s="61" t="s">
        <v>60</v>
      </c>
      <c r="C39" s="117">
        <v>32</v>
      </c>
      <c r="D39" s="117">
        <v>32.6</v>
      </c>
      <c r="E39" s="92">
        <f>D39-C39</f>
        <v>0.6000000000000014</v>
      </c>
      <c r="F39" s="37"/>
      <c r="G39" s="51">
        <v>107.2</v>
      </c>
      <c r="H39" s="68">
        <f>E39*F50/G39+E67</f>
        <v>32.6853522349803</v>
      </c>
      <c r="J39" s="75"/>
      <c r="K39" s="75"/>
    </row>
    <row r="40" spans="1:8" ht="19.5" customHeight="1">
      <c r="A40" s="36" t="s">
        <v>51</v>
      </c>
      <c r="B40" s="61" t="s">
        <v>50</v>
      </c>
      <c r="C40" s="117">
        <v>7.036</v>
      </c>
      <c r="D40" s="117">
        <v>7.098</v>
      </c>
      <c r="E40" s="92">
        <f>D40-C40</f>
        <v>0.06200000000000028</v>
      </c>
      <c r="F40" s="37"/>
      <c r="G40" s="51">
        <v>74.4</v>
      </c>
      <c r="H40" s="68">
        <f>E40*F50/G40+E67</f>
        <v>18.658691787219077</v>
      </c>
    </row>
    <row r="41" spans="1:10" ht="19.5" customHeight="1">
      <c r="A41" s="35" t="s">
        <v>84</v>
      </c>
      <c r="B41" s="36" t="s">
        <v>85</v>
      </c>
      <c r="C41" s="117">
        <v>4.987</v>
      </c>
      <c r="D41" s="117">
        <v>5.337</v>
      </c>
      <c r="E41" s="92">
        <f>D41-C41</f>
        <v>0.34999999999999964</v>
      </c>
      <c r="F41" s="37"/>
      <c r="G41" s="51">
        <v>78.8</v>
      </c>
      <c r="H41" s="68">
        <f>E41*F50/G41+E67</f>
        <v>29.28330473138149</v>
      </c>
      <c r="J41" s="75"/>
    </row>
    <row r="42" spans="1:10" ht="19.5" customHeight="1">
      <c r="A42" s="35" t="s">
        <v>81</v>
      </c>
      <c r="B42" s="36" t="s">
        <v>82</v>
      </c>
      <c r="C42" s="117">
        <v>5.909</v>
      </c>
      <c r="D42" s="117">
        <v>6.291</v>
      </c>
      <c r="E42" s="92">
        <f>D42-C42</f>
        <v>0.38200000000000056</v>
      </c>
      <c r="F42" s="37"/>
      <c r="G42" s="51">
        <v>78.6</v>
      </c>
      <c r="H42" s="68">
        <f>E42*F50/G42+E67</f>
        <v>30.515361634547332</v>
      </c>
      <c r="J42" s="75"/>
    </row>
    <row r="43" spans="1:8" ht="19.5" customHeight="1">
      <c r="A43" s="35" t="s">
        <v>83</v>
      </c>
      <c r="B43" s="61" t="s">
        <v>86</v>
      </c>
      <c r="C43" s="73">
        <v>8</v>
      </c>
      <c r="D43" s="73">
        <v>8.346</v>
      </c>
      <c r="E43" s="108">
        <f>D43-C43</f>
        <v>0.3460000000000001</v>
      </c>
      <c r="F43" s="37"/>
      <c r="G43" s="51">
        <v>112.6</v>
      </c>
      <c r="H43" s="68">
        <f>E43*F50/G43+E67</f>
        <v>25.25287251546063</v>
      </c>
    </row>
    <row r="44" spans="1:10" ht="19.5" customHeight="1">
      <c r="A44" s="126"/>
      <c r="B44" s="127"/>
      <c r="C44" s="39"/>
      <c r="D44" s="54" t="s">
        <v>37</v>
      </c>
      <c r="E44" s="89">
        <f>SUM(E6:E43)</f>
        <v>7.646</v>
      </c>
      <c r="F44" s="53" t="s">
        <v>38</v>
      </c>
      <c r="G44" s="52">
        <f>SUM(G6:G43)</f>
        <v>2582.3799999999997</v>
      </c>
      <c r="H44" s="2"/>
      <c r="J44" s="55"/>
    </row>
    <row r="45" spans="1:7" ht="19.5" customHeight="1">
      <c r="A45" s="31"/>
      <c r="B45" s="31"/>
      <c r="C45" s="32"/>
      <c r="D45" s="32"/>
      <c r="E45" s="32"/>
      <c r="F45" s="29"/>
      <c r="G45" s="30"/>
    </row>
    <row r="46" spans="1:7" ht="19.5" customHeight="1" thickBot="1">
      <c r="A46" s="19"/>
      <c r="B46" s="19"/>
      <c r="C46" s="20"/>
      <c r="D46" s="20"/>
      <c r="E46" s="20"/>
      <c r="F46" s="4"/>
      <c r="G46" s="4"/>
    </row>
    <row r="47" spans="1:7" ht="33" customHeight="1" thickBot="1">
      <c r="A47" s="128" t="s">
        <v>27</v>
      </c>
      <c r="B47" s="129"/>
      <c r="C47" s="132" t="s">
        <v>3</v>
      </c>
      <c r="D47" s="133"/>
      <c r="E47" s="134" t="s">
        <v>9</v>
      </c>
      <c r="F47" s="135"/>
      <c r="G47" s="136" t="s">
        <v>8</v>
      </c>
    </row>
    <row r="48" spans="1:8" ht="30" customHeight="1" thickBot="1">
      <c r="A48" s="130"/>
      <c r="B48" s="131"/>
      <c r="C48" s="14" t="s">
        <v>5</v>
      </c>
      <c r="D48" s="5" t="s">
        <v>4</v>
      </c>
      <c r="E48" s="5" t="s">
        <v>6</v>
      </c>
      <c r="F48" s="6" t="s">
        <v>7</v>
      </c>
      <c r="G48" s="137"/>
      <c r="H48" s="13"/>
    </row>
    <row r="49" spans="1:10" ht="53.25" customHeight="1" thickBot="1">
      <c r="A49" s="138" t="s">
        <v>119</v>
      </c>
      <c r="B49" s="139"/>
      <c r="C49" s="40">
        <v>3959.46</v>
      </c>
      <c r="D49" s="40">
        <v>4333.66</v>
      </c>
      <c r="E49" s="41">
        <f>D49-C49</f>
        <v>374.1999999999998</v>
      </c>
      <c r="F49" s="42">
        <f>E49+0.46</f>
        <v>374.6599999999998</v>
      </c>
      <c r="G49" s="113" t="s">
        <v>125</v>
      </c>
      <c r="I49" s="93"/>
      <c r="J49" s="114"/>
    </row>
    <row r="50" spans="1:10" ht="19.5" customHeight="1">
      <c r="A50" s="3" t="s">
        <v>14</v>
      </c>
      <c r="B50" s="3"/>
      <c r="C50" s="3"/>
      <c r="D50" s="3"/>
      <c r="E50" s="3"/>
      <c r="F50" s="44">
        <v>2944.5</v>
      </c>
      <c r="J50" s="56"/>
    </row>
    <row r="51" spans="1:10" ht="19.5" customHeight="1">
      <c r="A51" s="3" t="s">
        <v>15</v>
      </c>
      <c r="B51" s="3"/>
      <c r="C51" s="3"/>
      <c r="D51" s="3"/>
      <c r="E51" s="3"/>
      <c r="F51" s="44">
        <v>5.05</v>
      </c>
      <c r="J51" s="97"/>
    </row>
    <row r="52" spans="1:13" ht="18.75" customHeight="1">
      <c r="A52" s="3" t="s">
        <v>20</v>
      </c>
      <c r="B52" s="3"/>
      <c r="C52" s="3"/>
      <c r="D52" s="3"/>
      <c r="E52" s="3"/>
      <c r="F52" s="45">
        <v>0.051</v>
      </c>
      <c r="K52" s="15"/>
      <c r="M52" s="15"/>
    </row>
    <row r="53" spans="1:10" ht="18.75" customHeight="1">
      <c r="A53" s="3" t="s">
        <v>21</v>
      </c>
      <c r="B53" s="3"/>
      <c r="C53" s="3"/>
      <c r="D53" s="3"/>
      <c r="E53" s="3"/>
      <c r="F53" s="45">
        <f>1958+39</f>
        <v>1997</v>
      </c>
      <c r="J53" s="56"/>
    </row>
    <row r="54" spans="1:10" ht="30.75" customHeight="1">
      <c r="A54" s="140" t="s">
        <v>22</v>
      </c>
      <c r="B54" s="140"/>
      <c r="C54" s="140"/>
      <c r="D54" s="140"/>
      <c r="E54" s="140"/>
      <c r="F54" s="44">
        <f>(F53*F52)</f>
        <v>101.847</v>
      </c>
      <c r="H54" s="66"/>
      <c r="I54" s="15"/>
      <c r="J54" s="17"/>
    </row>
    <row r="55" spans="1:8" ht="22.5" customHeight="1">
      <c r="A55" s="140" t="s">
        <v>11</v>
      </c>
      <c r="B55" s="140"/>
      <c r="C55" s="140"/>
      <c r="D55" s="140"/>
      <c r="E55" s="140"/>
      <c r="F55" s="46">
        <v>0</v>
      </c>
      <c r="H55" s="7"/>
    </row>
    <row r="56" spans="1:8" ht="48" customHeight="1">
      <c r="A56" s="141" t="s">
        <v>36</v>
      </c>
      <c r="B56" s="141"/>
      <c r="C56" s="141"/>
      <c r="D56" s="141"/>
      <c r="E56" s="141"/>
      <c r="F56" s="57">
        <f>E44/G44</f>
        <v>0.0029608345789542984</v>
      </c>
      <c r="G56" s="49"/>
      <c r="H56" s="66"/>
    </row>
    <row r="57" spans="1:10" ht="51" customHeight="1">
      <c r="A57" s="141" t="s">
        <v>39</v>
      </c>
      <c r="B57" s="141"/>
      <c r="C57" s="141"/>
      <c r="D57" s="141"/>
      <c r="E57" s="141"/>
      <c r="F57" s="63">
        <f>F56*(B67-G44)</f>
        <v>105.04484449229008</v>
      </c>
      <c r="G57" s="49"/>
      <c r="H57" s="7"/>
      <c r="I57" s="17"/>
      <c r="J57" s="56"/>
    </row>
    <row r="58" spans="1:10" ht="32.25" customHeight="1">
      <c r="A58" s="140" t="s">
        <v>46</v>
      </c>
      <c r="B58" s="140"/>
      <c r="C58" s="140"/>
      <c r="D58" s="140"/>
      <c r="E58" s="140"/>
      <c r="F58" s="47">
        <f>F49-E44-F54-F57</f>
        <v>160.12215550770972</v>
      </c>
      <c r="G58" s="34"/>
      <c r="H58" s="50"/>
      <c r="J58" s="21"/>
    </row>
    <row r="59" spans="1:11" ht="32.25" customHeight="1">
      <c r="A59" s="140" t="s">
        <v>17</v>
      </c>
      <c r="B59" s="140"/>
      <c r="C59" s="140"/>
      <c r="D59" s="140"/>
      <c r="E59" s="140"/>
      <c r="F59" s="58">
        <v>28770</v>
      </c>
      <c r="K59" s="17"/>
    </row>
    <row r="60" spans="1:6" ht="32.25" customHeight="1">
      <c r="A60" s="140" t="s">
        <v>18</v>
      </c>
      <c r="B60" s="140"/>
      <c r="C60" s="140"/>
      <c r="D60" s="140"/>
      <c r="E60" s="140"/>
      <c r="F60" s="44">
        <f>F59/F50*F55</f>
        <v>0</v>
      </c>
    </row>
    <row r="61" spans="1:6" ht="32.25" customHeight="1">
      <c r="A61" s="140" t="s">
        <v>40</v>
      </c>
      <c r="B61" s="140"/>
      <c r="C61" s="140"/>
      <c r="D61" s="140"/>
      <c r="E61" s="140"/>
      <c r="F61" s="48">
        <f>F49/(F58+F54+F57+E44)</f>
        <v>1</v>
      </c>
    </row>
    <row r="62" spans="1:7" ht="17.25" customHeight="1">
      <c r="A62" s="148" t="s">
        <v>10</v>
      </c>
      <c r="B62" s="148"/>
      <c r="C62" s="148"/>
      <c r="D62" s="148"/>
      <c r="E62" s="148"/>
      <c r="F62" s="148"/>
      <c r="G62" s="148"/>
    </row>
    <row r="63" spans="1:6" ht="32.25" customHeight="1">
      <c r="A63" s="140" t="s">
        <v>23</v>
      </c>
      <c r="B63" s="149"/>
      <c r="C63" s="149"/>
      <c r="D63" s="149"/>
      <c r="E63" s="149"/>
      <c r="F63" s="65">
        <f>F52*F61</f>
        <v>0.051</v>
      </c>
    </row>
    <row r="64" spans="1:6" ht="32.25" customHeight="1">
      <c r="A64" s="140" t="s">
        <v>26</v>
      </c>
      <c r="B64" s="140"/>
      <c r="C64" s="140"/>
      <c r="D64" s="140"/>
      <c r="E64" s="140"/>
      <c r="F64" s="44">
        <f>3.23*F61*F50*F52</f>
        <v>485.047485</v>
      </c>
    </row>
    <row r="65" ht="27.75" customHeight="1">
      <c r="A65" s="10" t="s">
        <v>41</v>
      </c>
    </row>
    <row r="66" spans="1:8" ht="48" customHeight="1">
      <c r="A66" s="8" t="s">
        <v>12</v>
      </c>
      <c r="B66" s="8" t="s">
        <v>16</v>
      </c>
      <c r="C66" s="16" t="s">
        <v>19</v>
      </c>
      <c r="D66" s="9" t="s">
        <v>2</v>
      </c>
      <c r="E66" s="150" t="s">
        <v>42</v>
      </c>
      <c r="F66" s="151"/>
      <c r="G66" s="22"/>
      <c r="H66" s="23"/>
    </row>
    <row r="67" spans="1:8" ht="17.25" customHeight="1">
      <c r="A67" s="2" t="s">
        <v>1</v>
      </c>
      <c r="B67" s="11">
        <f>38060.5</f>
        <v>38060.5</v>
      </c>
      <c r="C67" s="12">
        <f>F58</f>
        <v>160.12215550770972</v>
      </c>
      <c r="D67" s="33">
        <f>F59</f>
        <v>28770</v>
      </c>
      <c r="E67" s="142">
        <f>C67/B67*F50+D67/B67*F51</f>
        <v>16.204941787219067</v>
      </c>
      <c r="F67" s="142"/>
      <c r="G67" s="24"/>
      <c r="H67" s="25"/>
    </row>
    <row r="68" spans="1:6" ht="18.75">
      <c r="A68" s="2" t="s">
        <v>55</v>
      </c>
      <c r="B68" s="59"/>
      <c r="C68" s="60">
        <f>F56</f>
        <v>0.0029608345789542984</v>
      </c>
      <c r="D68" s="2"/>
      <c r="E68" s="143">
        <f>C68*F50</f>
        <v>8.718177417730931</v>
      </c>
      <c r="F68" s="144"/>
    </row>
    <row r="69" spans="1:6" ht="20.25">
      <c r="A69" s="145" t="s">
        <v>47</v>
      </c>
      <c r="B69" s="145"/>
      <c r="C69" s="145"/>
      <c r="D69" s="145"/>
      <c r="E69" s="146">
        <f>SUM(E67:F68)</f>
        <v>24.923119204949998</v>
      </c>
      <c r="F69" s="147"/>
    </row>
    <row r="70" spans="1:3" ht="24" customHeight="1">
      <c r="A70" s="3" t="s">
        <v>24</v>
      </c>
      <c r="B70" s="3"/>
      <c r="C70" s="3" t="s">
        <v>25</v>
      </c>
    </row>
  </sheetData>
  <sheetProtection/>
  <mergeCells count="28">
    <mergeCell ref="E67:F67"/>
    <mergeCell ref="E68:F68"/>
    <mergeCell ref="A69:D69"/>
    <mergeCell ref="E69:F69"/>
    <mergeCell ref="A60:E60"/>
    <mergeCell ref="A61:E61"/>
    <mergeCell ref="A62:G62"/>
    <mergeCell ref="A63:E63"/>
    <mergeCell ref="A64:E64"/>
    <mergeCell ref="E66:F66"/>
    <mergeCell ref="A54:E54"/>
    <mergeCell ref="A55:E55"/>
    <mergeCell ref="A56:E56"/>
    <mergeCell ref="A57:E57"/>
    <mergeCell ref="A58:E58"/>
    <mergeCell ref="A59:E59"/>
    <mergeCell ref="A44:B44"/>
    <mergeCell ref="A47:B48"/>
    <mergeCell ref="C47:D47"/>
    <mergeCell ref="E47:F47"/>
    <mergeCell ref="G47:G48"/>
    <mergeCell ref="A49:B49"/>
    <mergeCell ref="A1:G1"/>
    <mergeCell ref="A2:G2"/>
    <mergeCell ref="A3:G3"/>
    <mergeCell ref="A36:A37"/>
    <mergeCell ref="G36:G37"/>
    <mergeCell ref="H36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110</v>
      </c>
      <c r="B2" s="119"/>
      <c r="C2" s="119"/>
      <c r="D2" s="119"/>
      <c r="E2" s="119"/>
      <c r="F2" s="119"/>
      <c r="G2" s="119"/>
    </row>
    <row r="3" spans="1:7" ht="18.75">
      <c r="A3" s="119" t="s">
        <v>61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20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22">
        <v>213.8</v>
      </c>
      <c r="H32" s="152">
        <f>(E32+E33)*F46/G32+E63</f>
        <v>-7055.831222304338</v>
      </c>
    </row>
    <row r="33" spans="1:8" ht="19.5" customHeight="1">
      <c r="A33" s="121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23"/>
      <c r="H33" s="153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6"/>
      <c r="B40" s="127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28" t="s">
        <v>27</v>
      </c>
      <c r="B43" s="129"/>
      <c r="C43" s="132" t="s">
        <v>3</v>
      </c>
      <c r="D43" s="133"/>
      <c r="E43" s="134" t="s">
        <v>9</v>
      </c>
      <c r="F43" s="135"/>
      <c r="G43" s="136" t="s">
        <v>8</v>
      </c>
    </row>
    <row r="44" spans="1:8" ht="30" customHeight="1" thickBot="1">
      <c r="A44" s="130"/>
      <c r="B44" s="131"/>
      <c r="C44" s="14" t="s">
        <v>5</v>
      </c>
      <c r="D44" s="5" t="s">
        <v>4</v>
      </c>
      <c r="E44" s="5" t="s">
        <v>6</v>
      </c>
      <c r="F44" s="6" t="s">
        <v>7</v>
      </c>
      <c r="G44" s="137"/>
      <c r="H44" s="13"/>
    </row>
    <row r="45" spans="1:9" ht="68.25" customHeight="1" thickBot="1">
      <c r="A45" s="138" t="s">
        <v>13</v>
      </c>
      <c r="B45" s="139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40" t="s">
        <v>22</v>
      </c>
      <c r="B50" s="140"/>
      <c r="C50" s="140"/>
      <c r="D50" s="140"/>
      <c r="E50" s="140"/>
      <c r="F50" s="44">
        <f>(F49*F48)</f>
        <v>96.951</v>
      </c>
      <c r="H50" s="66"/>
      <c r="I50" s="15"/>
      <c r="J50" s="17"/>
    </row>
    <row r="51" spans="1:8" ht="22.5" customHeight="1">
      <c r="A51" s="140" t="s">
        <v>11</v>
      </c>
      <c r="B51" s="140"/>
      <c r="C51" s="140"/>
      <c r="D51" s="140"/>
      <c r="E51" s="140"/>
      <c r="F51" s="46">
        <v>0</v>
      </c>
      <c r="H51" s="7"/>
    </row>
    <row r="52" spans="1:8" ht="48" customHeight="1">
      <c r="A52" s="141" t="s">
        <v>36</v>
      </c>
      <c r="B52" s="141"/>
      <c r="C52" s="141"/>
      <c r="D52" s="141"/>
      <c r="E52" s="141"/>
      <c r="F52" s="57">
        <f>E40/G40</f>
        <v>0.0022458461693853843</v>
      </c>
      <c r="G52" s="49"/>
      <c r="H52" s="66"/>
    </row>
    <row r="53" spans="1:10" ht="51" customHeight="1">
      <c r="A53" s="141" t="s">
        <v>39</v>
      </c>
      <c r="B53" s="141"/>
      <c r="C53" s="141"/>
      <c r="D53" s="141"/>
      <c r="E53" s="141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40" t="s">
        <v>46</v>
      </c>
      <c r="B54" s="140"/>
      <c r="C54" s="140"/>
      <c r="D54" s="140"/>
      <c r="E54" s="140"/>
      <c r="F54" s="47">
        <f>F45-F50-E40-F53</f>
        <v>-108177.3624461896</v>
      </c>
      <c r="G54" s="34"/>
      <c r="H54" s="50"/>
      <c r="J54" s="21"/>
    </row>
    <row r="55" spans="1:11" ht="32.25" customHeight="1">
      <c r="A55" s="140" t="s">
        <v>17</v>
      </c>
      <c r="B55" s="140"/>
      <c r="C55" s="140"/>
      <c r="D55" s="140"/>
      <c r="E55" s="140"/>
      <c r="F55" s="58">
        <v>20790</v>
      </c>
      <c r="K55" s="17"/>
    </row>
    <row r="56" spans="1:6" ht="32.25" customHeight="1">
      <c r="A56" s="140" t="s">
        <v>18</v>
      </c>
      <c r="B56" s="140"/>
      <c r="C56" s="140"/>
      <c r="D56" s="140"/>
      <c r="E56" s="140"/>
      <c r="F56" s="44">
        <f>F55/F46*F51</f>
        <v>0</v>
      </c>
    </row>
    <row r="57" spans="1:6" ht="32.25" customHeight="1">
      <c r="A57" s="140" t="s">
        <v>40</v>
      </c>
      <c r="B57" s="140"/>
      <c r="C57" s="140"/>
      <c r="D57" s="140"/>
      <c r="E57" s="140"/>
      <c r="F57" s="48">
        <f>F45/(F54+F50+E40+F53)</f>
        <v>1</v>
      </c>
    </row>
    <row r="58" spans="1:7" ht="17.25" customHeight="1">
      <c r="A58" s="148" t="s">
        <v>10</v>
      </c>
      <c r="B58" s="148"/>
      <c r="C58" s="148"/>
      <c r="D58" s="148"/>
      <c r="E58" s="148"/>
      <c r="F58" s="148"/>
      <c r="G58" s="148"/>
    </row>
    <row r="59" spans="1:6" ht="32.25" customHeight="1">
      <c r="A59" s="140" t="s">
        <v>23</v>
      </c>
      <c r="B59" s="149"/>
      <c r="C59" s="149"/>
      <c r="D59" s="149"/>
      <c r="E59" s="149"/>
      <c r="F59" s="65">
        <f>F48*F57</f>
        <v>0.051</v>
      </c>
    </row>
    <row r="60" spans="1:6" ht="32.25" customHeight="1">
      <c r="A60" s="140" t="s">
        <v>26</v>
      </c>
      <c r="B60" s="140"/>
      <c r="C60" s="140"/>
      <c r="D60" s="140"/>
      <c r="E60" s="140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50" t="s">
        <v>42</v>
      </c>
      <c r="F62" s="151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4">
        <f>C63/B63*F46+D63/B63*F47</f>
        <v>-7058.182518702841</v>
      </c>
      <c r="F63" s="154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5">
        <f>C64*F46</f>
        <v>5.561590995404272</v>
      </c>
      <c r="F64" s="156"/>
    </row>
    <row r="65" spans="1:6" ht="18.75">
      <c r="A65" s="145" t="s">
        <v>47</v>
      </c>
      <c r="B65" s="145"/>
      <c r="C65" s="145"/>
      <c r="D65" s="145"/>
      <c r="E65" s="157">
        <f>SUM(E63:F64)</f>
        <v>-7052.620927707437</v>
      </c>
      <c r="F65" s="158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2022-03-24T06:25:07Z</cp:lastPrinted>
  <dcterms:created xsi:type="dcterms:W3CDTF">1996-10-08T23:32:33Z</dcterms:created>
  <dcterms:modified xsi:type="dcterms:W3CDTF">2023-04-25T08:26:17Z</dcterms:modified>
  <cp:category/>
  <cp:version/>
  <cp:contentType/>
  <cp:contentStatus/>
</cp:coreProperties>
</file>